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bug ian 2020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<sst xmlns="http://schemas.openxmlformats.org/spreadsheetml/2006/main" count="43" uniqueCount="41">
  <si>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Nr</t>
  </si>
  <si>
    <t>Furnizori</t>
  </si>
  <si>
    <t>resurse umane</t>
  </si>
  <si>
    <t>CMI Dr. Dabija Maria</t>
  </si>
  <si>
    <t>SCM Procardia</t>
  </si>
  <si>
    <t>TOTAL</t>
  </si>
  <si>
    <t>Nr. puncte</t>
  </si>
  <si>
    <t>Fond alocat</t>
  </si>
  <si>
    <t>resurse tehnice</t>
  </si>
  <si>
    <t>punctaj resurse tehnice</t>
  </si>
  <si>
    <t>val punctului resurse tehnice</t>
  </si>
  <si>
    <t>punctaj resurse umane</t>
  </si>
  <si>
    <t>val punctului resurse umane</t>
  </si>
  <si>
    <t>SC Reszana Center SRL</t>
  </si>
  <si>
    <t>SC Baile Sarate SRL</t>
  </si>
  <si>
    <t>SC San Sylvan SRL</t>
  </si>
  <si>
    <t>SC Dora Medical SRL</t>
  </si>
  <si>
    <t>SC Ralmed Centru Medical SRL</t>
  </si>
  <si>
    <t>SC  Centrul Medical Topmed SRL</t>
  </si>
  <si>
    <t>SC Sorel&amp;Sorela SRL</t>
  </si>
  <si>
    <t>SC Ale Fiziomed Plus SRL</t>
  </si>
  <si>
    <t>50% suma resurse tehnice</t>
  </si>
  <si>
    <t>50% suma resurse umane</t>
  </si>
  <si>
    <t>C.A.S. MUREȘ</t>
  </si>
  <si>
    <t>Spit. Cl. Jud. de Urgență</t>
  </si>
  <si>
    <t>Spit.Or. Dr. Valer Russu Luduș</t>
  </si>
  <si>
    <t>Fundația Rheum- Care</t>
  </si>
  <si>
    <t xml:space="preserve">Punctaj resurse tehnice </t>
  </si>
  <si>
    <t>SC Centrul Medical Salinele Roman SRL</t>
  </si>
  <si>
    <t>RECUPERARE REABILITARE  ÎN AMBULATOR</t>
  </si>
  <si>
    <t>Anexa 2</t>
  </si>
  <si>
    <t>SERVICIUL Decontare Servicii Medicale</t>
  </si>
  <si>
    <t>,</t>
  </si>
  <si>
    <t>SC Dr. Szasz  Rehab Center SRL</t>
  </si>
  <si>
    <t>Buget luna ianuarie 2020</t>
  </si>
  <si>
    <t>Total suma  ianuarie 2020</t>
  </si>
  <si>
    <t>Sold disponibil ianuarie 2020=396.000,00 lei</t>
  </si>
  <si>
    <t>Adresa CNASP11324/30.12.2019</t>
  </si>
  <si>
    <t>CA aprobat 396.000,00 lei</t>
  </si>
  <si>
    <t>pentru Acupunctură  3.672,00 lei  1 furnizor 24 pac/lună*153 lei=3.672,00 lei</t>
  </si>
  <si>
    <t xml:space="preserve">  pebtru Recuperare 362.328,00 lei(50% resurse tehnice=196.164,00 lei,50% resurse umane =196.164,00 lei)</t>
  </si>
</sst>
</file>

<file path=xl/styles.xml><?xml version="1.0" encoding="utf-8"?>
<styleSheet xmlns="http://schemas.openxmlformats.org/spreadsheetml/2006/main">
  <numFmts count="5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l_e_i_-;\-* #,##0.0\ _l_e_i_-;_-* &quot;-&quot;??\ _l_e_i_-;_-@_-"/>
    <numFmt numFmtId="181" formatCode="_-* #,##0\ _l_e_i_-;\-* #,##0\ _l_e_i_-;_-* &quot;-&quot;??\ _l_e_i_-;_-@_-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_(* #,##0.0000_);_(* \(#,##0.0000\);_(* &quot;-&quot;????_);_(@_)"/>
    <numFmt numFmtId="193" formatCode="_(* #,##0.00000_);_(* \(#,##0.00000\);_(* &quot;-&quot;????_);_(@_)"/>
    <numFmt numFmtId="194" formatCode="_(* #,##0.000_);_(* \(#,##0.000\);_(* &quot;-&quot;????_);_(@_)"/>
    <numFmt numFmtId="195" formatCode="_(* #,##0.00_);_(* \(#,##0.00\);_(* &quot;-&quot;????_);_(@_)"/>
    <numFmt numFmtId="196" formatCode="0.000000000"/>
    <numFmt numFmtId="197" formatCode="0.00000000"/>
    <numFmt numFmtId="198" formatCode="0.0000000"/>
    <numFmt numFmtId="199" formatCode="0.0"/>
    <numFmt numFmtId="200" formatCode="_(* #,##0.00000_);_(* \(#,##0.00000\);_(* &quot;-&quot;??_);_(@_)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_-* #,##0.0000\ _l_e_i_-;\-* #,##0.0000\ _l_e_i_-;_-* &quot;-&quot;????\ _l_e_i_-;_-@_-"/>
    <numFmt numFmtId="207" formatCode="0.0000000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179" fontId="0" fillId="0" borderId="0" xfId="42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79" fontId="5" fillId="33" borderId="0" xfId="42" applyFont="1" applyFill="1" applyBorder="1" applyAlignment="1">
      <alignment/>
    </xf>
    <xf numFmtId="179" fontId="5" fillId="33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179" fontId="1" fillId="0" borderId="0" xfId="42" applyFont="1" applyAlignment="1">
      <alignment/>
    </xf>
    <xf numFmtId="17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9" fontId="1" fillId="0" borderId="11" xfId="0" applyNumberFormat="1" applyFont="1" applyBorder="1" applyAlignment="1">
      <alignment/>
    </xf>
    <xf numFmtId="179" fontId="5" fillId="0" borderId="10" xfId="42" applyFont="1" applyBorder="1" applyAlignment="1">
      <alignment/>
    </xf>
    <xf numFmtId="179" fontId="1" fillId="0" borderId="14" xfId="42" applyFont="1" applyBorder="1" applyAlignment="1">
      <alignment/>
    </xf>
    <xf numFmtId="179" fontId="5" fillId="34" borderId="15" xfId="42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34" borderId="11" xfId="0" applyFont="1" applyFill="1" applyBorder="1" applyAlignment="1">
      <alignment/>
    </xf>
    <xf numFmtId="179" fontId="5" fillId="34" borderId="13" xfId="42" applyFont="1" applyFill="1" applyBorder="1" applyAlignment="1">
      <alignment/>
    </xf>
    <xf numFmtId="179" fontId="5" fillId="34" borderId="13" xfId="0" applyNumberFormat="1" applyFont="1" applyFill="1" applyBorder="1" applyAlignment="1">
      <alignment/>
    </xf>
    <xf numFmtId="179" fontId="1" fillId="34" borderId="16" xfId="42" applyFont="1" applyFill="1" applyBorder="1" applyAlignment="1">
      <alignment/>
    </xf>
    <xf numFmtId="179" fontId="1" fillId="34" borderId="17" xfId="42" applyFont="1" applyFill="1" applyBorder="1" applyAlignment="1">
      <alignment/>
    </xf>
    <xf numFmtId="179" fontId="1" fillId="34" borderId="18" xfId="42" applyFont="1" applyFill="1" applyBorder="1" applyAlignment="1">
      <alignment/>
    </xf>
    <xf numFmtId="179" fontId="5" fillId="34" borderId="19" xfId="42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2" fillId="0" borderId="0" xfId="0" applyFont="1" applyAlignment="1">
      <alignment horizontal="right"/>
    </xf>
    <xf numFmtId="2" fontId="2" fillId="34" borderId="23" xfId="0" applyNumberFormat="1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179" fontId="5" fillId="34" borderId="26" xfId="42" applyFont="1" applyFill="1" applyBorder="1" applyAlignment="1">
      <alignment/>
    </xf>
    <xf numFmtId="179" fontId="5" fillId="34" borderId="14" xfId="42" applyFont="1" applyFill="1" applyBorder="1" applyAlignment="1">
      <alignment/>
    </xf>
    <xf numFmtId="2" fontId="2" fillId="34" borderId="27" xfId="0" applyNumberFormat="1" applyFont="1" applyFill="1" applyBorder="1" applyAlignment="1">
      <alignment/>
    </xf>
    <xf numFmtId="2" fontId="2" fillId="34" borderId="28" xfId="0" applyNumberFormat="1" applyFont="1" applyFill="1" applyBorder="1" applyAlignment="1">
      <alignment/>
    </xf>
    <xf numFmtId="2" fontId="2" fillId="34" borderId="28" xfId="42" applyNumberFormat="1" applyFont="1" applyFill="1" applyBorder="1" applyAlignment="1">
      <alignment/>
    </xf>
    <xf numFmtId="2" fontId="2" fillId="34" borderId="20" xfId="0" applyNumberFormat="1" applyFont="1" applyFill="1" applyBorder="1" applyAlignment="1">
      <alignment/>
    </xf>
    <xf numFmtId="2" fontId="2" fillId="34" borderId="21" xfId="0" applyNumberFormat="1" applyFont="1" applyFill="1" applyBorder="1" applyAlignment="1">
      <alignment/>
    </xf>
    <xf numFmtId="2" fontId="2" fillId="34" borderId="22" xfId="0" applyNumberFormat="1" applyFont="1" applyFill="1" applyBorder="1" applyAlignment="1">
      <alignment/>
    </xf>
    <xf numFmtId="2" fontId="1" fillId="0" borderId="11" xfId="42" applyNumberFormat="1" applyFont="1" applyBorder="1" applyAlignment="1">
      <alignment/>
    </xf>
    <xf numFmtId="179" fontId="1" fillId="34" borderId="20" xfId="42" applyNumberFormat="1" applyFont="1" applyFill="1" applyBorder="1" applyAlignment="1">
      <alignment/>
    </xf>
    <xf numFmtId="179" fontId="1" fillId="34" borderId="29" xfId="42" applyNumberFormat="1" applyFont="1" applyFill="1" applyBorder="1" applyAlignment="1">
      <alignment/>
    </xf>
    <xf numFmtId="179" fontId="1" fillId="34" borderId="21" xfId="42" applyNumberFormat="1" applyFont="1" applyFill="1" applyBorder="1" applyAlignment="1">
      <alignment/>
    </xf>
    <xf numFmtId="179" fontId="5" fillId="34" borderId="30" xfId="42" applyFont="1" applyFill="1" applyBorder="1" applyAlignment="1">
      <alignment/>
    </xf>
    <xf numFmtId="2" fontId="2" fillId="34" borderId="31" xfId="0" applyNumberFormat="1" applyFont="1" applyFill="1" applyBorder="1" applyAlignment="1">
      <alignment/>
    </xf>
    <xf numFmtId="179" fontId="5" fillId="34" borderId="32" xfId="42" applyFon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5" fillId="0" borderId="3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9">
      <selection activeCell="G38" sqref="G38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11.28125" style="0" customWidth="1"/>
    <col min="4" max="4" width="13.00390625" style="0" customWidth="1"/>
    <col min="5" max="5" width="14.28125" style="0" customWidth="1"/>
    <col min="6" max="6" width="13.28125" style="0" customWidth="1"/>
    <col min="7" max="7" width="11.28125" style="0" customWidth="1"/>
    <col min="8" max="8" width="5.28125" style="0" customWidth="1"/>
    <col min="9" max="9" width="21.8515625" style="0" customWidth="1"/>
    <col min="10" max="10" width="10.7109375" style="0" customWidth="1"/>
    <col min="12" max="12" width="9.28125" style="0" bestFit="1" customWidth="1"/>
    <col min="14" max="14" width="11.28125" style="0" customWidth="1"/>
  </cols>
  <sheetData>
    <row r="1" spans="2:9" ht="12.75">
      <c r="B1" s="1" t="s">
        <v>23</v>
      </c>
      <c r="C1" s="1"/>
      <c r="D1" s="1"/>
      <c r="I1" s="21"/>
    </row>
    <row r="2" spans="2:9" ht="12.75">
      <c r="B2" s="1" t="s">
        <v>31</v>
      </c>
      <c r="C2" s="1"/>
      <c r="D2" s="1"/>
      <c r="I2" s="21"/>
    </row>
    <row r="3" spans="2:9" ht="12.75">
      <c r="B3" s="1" t="s">
        <v>29</v>
      </c>
      <c r="C3" s="1"/>
      <c r="D3" s="1"/>
      <c r="I3" s="21"/>
    </row>
    <row r="4" spans="2:4" ht="12.75">
      <c r="B4" s="1"/>
      <c r="C4" s="1"/>
      <c r="D4" s="1"/>
    </row>
    <row r="5" spans="2:7" ht="13.5" thickBot="1">
      <c r="B5" s="1" t="s">
        <v>34</v>
      </c>
      <c r="G5" s="32" t="s">
        <v>30</v>
      </c>
    </row>
    <row r="6" spans="1:7" ht="38.25">
      <c r="A6" s="3"/>
      <c r="B6" s="3"/>
      <c r="C6" s="35" t="s">
        <v>27</v>
      </c>
      <c r="D6" s="36" t="s">
        <v>7</v>
      </c>
      <c r="E6" s="36" t="s">
        <v>6</v>
      </c>
      <c r="F6" s="37" t="s">
        <v>7</v>
      </c>
      <c r="G6" s="35" t="s">
        <v>35</v>
      </c>
    </row>
    <row r="7" spans="1:7" ht="27" thickBot="1">
      <c r="A7" s="4" t="s">
        <v>0</v>
      </c>
      <c r="B7" s="34" t="s">
        <v>1</v>
      </c>
      <c r="C7" s="22"/>
      <c r="D7" s="39" t="s">
        <v>8</v>
      </c>
      <c r="E7" s="39" t="s">
        <v>2</v>
      </c>
      <c r="F7" s="40" t="s">
        <v>2</v>
      </c>
      <c r="G7" s="38"/>
    </row>
    <row r="8" spans="1:14" ht="12.75">
      <c r="A8" s="58">
        <v>1</v>
      </c>
      <c r="B8" s="29" t="s">
        <v>24</v>
      </c>
      <c r="C8" s="43">
        <v>202</v>
      </c>
      <c r="D8" s="50">
        <f>C8*J14</f>
        <v>8598.046269816128</v>
      </c>
      <c r="E8" s="46">
        <v>462</v>
      </c>
      <c r="F8" s="25">
        <f>E8*J18-0.01</f>
        <v>36700.30910585567</v>
      </c>
      <c r="G8" s="41">
        <f>D8+F8</f>
        <v>45298.355375671796</v>
      </c>
      <c r="H8" s="2"/>
      <c r="N8" s="13"/>
    </row>
    <row r="9" spans="1:14" ht="12.75">
      <c r="A9" s="59">
        <v>2</v>
      </c>
      <c r="B9" s="30" t="s">
        <v>25</v>
      </c>
      <c r="C9" s="44">
        <v>110</v>
      </c>
      <c r="D9" s="50">
        <f>C9*J14-0.01</f>
        <v>4682.094404355316</v>
      </c>
      <c r="E9" s="47">
        <v>67</v>
      </c>
      <c r="F9" s="25">
        <f>E9*J18</f>
        <v>5322.340649550498</v>
      </c>
      <c r="G9" s="28">
        <f>D9+F9</f>
        <v>10004.435053905814</v>
      </c>
      <c r="H9" s="2"/>
      <c r="N9" s="13"/>
    </row>
    <row r="10" spans="1:14" ht="12.75">
      <c r="A10" s="59">
        <v>3</v>
      </c>
      <c r="B10" s="30" t="s">
        <v>3</v>
      </c>
      <c r="C10" s="44">
        <v>180</v>
      </c>
      <c r="D10" s="50">
        <f>C10*J14-0.05</f>
        <v>7661.575388945063</v>
      </c>
      <c r="E10" s="47">
        <v>86.85</v>
      </c>
      <c r="F10" s="25">
        <f>E10*J18-0.06</f>
        <v>6899.12336438001</v>
      </c>
      <c r="G10" s="41">
        <f aca="true" t="shared" si="0" ref="G10:G22">D10+F10</f>
        <v>14560.698753325072</v>
      </c>
      <c r="H10" s="2"/>
      <c r="N10" s="13"/>
    </row>
    <row r="11" spans="1:14" ht="13.5" thickBot="1">
      <c r="A11" s="59">
        <v>4</v>
      </c>
      <c r="B11" s="30" t="s">
        <v>16</v>
      </c>
      <c r="C11" s="44">
        <v>85</v>
      </c>
      <c r="D11" s="50">
        <f>C11*J14+0.09</f>
        <v>3618.079767001836</v>
      </c>
      <c r="E11" s="47">
        <v>71.42</v>
      </c>
      <c r="F11" s="25">
        <f>E11*J18+0.1</f>
        <v>5673.556256580546</v>
      </c>
      <c r="G11" s="28">
        <f t="shared" si="0"/>
        <v>9291.636023582381</v>
      </c>
      <c r="H11" s="2"/>
      <c r="I11" s="11"/>
      <c r="J11" s="11"/>
      <c r="N11" s="13"/>
    </row>
    <row r="12" spans="1:14" ht="12.75">
      <c r="A12" s="59">
        <v>5</v>
      </c>
      <c r="B12" s="30" t="s">
        <v>17</v>
      </c>
      <c r="C12" s="45">
        <v>100</v>
      </c>
      <c r="D12" s="50">
        <f>C12*J14-0.11</f>
        <v>4256.348549413925</v>
      </c>
      <c r="E12" s="47">
        <v>91.12</v>
      </c>
      <c r="F12" s="25">
        <f>E12*J18-0.11</f>
        <v>7238.273283388678</v>
      </c>
      <c r="G12" s="41">
        <f t="shared" si="0"/>
        <v>11494.621832802603</v>
      </c>
      <c r="H12" s="2"/>
      <c r="I12" s="3" t="s">
        <v>21</v>
      </c>
      <c r="J12" s="18">
        <v>196164</v>
      </c>
      <c r="N12" s="13"/>
    </row>
    <row r="13" spans="1:14" ht="12.75">
      <c r="A13" s="59">
        <v>6</v>
      </c>
      <c r="B13" s="30" t="s">
        <v>26</v>
      </c>
      <c r="C13" s="44">
        <v>256</v>
      </c>
      <c r="D13" s="50">
        <f>C13*J14-0.13</f>
        <v>10896.403886499647</v>
      </c>
      <c r="E13" s="47">
        <v>142.84</v>
      </c>
      <c r="F13" s="25">
        <f>E13*J18-0.14</f>
        <v>11346.772513161091</v>
      </c>
      <c r="G13" s="28">
        <f t="shared" si="0"/>
        <v>22243.17639966074</v>
      </c>
      <c r="H13" s="2"/>
      <c r="I13" s="16" t="s">
        <v>9</v>
      </c>
      <c r="J13" s="19">
        <v>4608.62</v>
      </c>
      <c r="N13" s="13"/>
    </row>
    <row r="14" spans="1:14" ht="13.5" thickBot="1">
      <c r="A14" s="59">
        <v>7</v>
      </c>
      <c r="B14" s="30" t="s">
        <v>15</v>
      </c>
      <c r="C14" s="44">
        <v>70</v>
      </c>
      <c r="D14" s="50">
        <f>C14*J14+0.01</f>
        <v>2979.5309845897473</v>
      </c>
      <c r="E14" s="47">
        <v>81.28</v>
      </c>
      <c r="F14" s="25">
        <f>E14*J18+0.03</f>
        <v>6456.744149186036</v>
      </c>
      <c r="G14" s="41">
        <f>D14+F14</f>
        <v>9436.275133775784</v>
      </c>
      <c r="H14" s="2"/>
      <c r="I14" s="17" t="s">
        <v>10</v>
      </c>
      <c r="J14" s="49">
        <f>J12/J13</f>
        <v>42.564585494139244</v>
      </c>
      <c r="N14" s="13"/>
    </row>
    <row r="15" spans="1:14" ht="13.5" thickBot="1">
      <c r="A15" s="59">
        <v>8</v>
      </c>
      <c r="B15" s="30" t="s">
        <v>4</v>
      </c>
      <c r="C15" s="44">
        <v>909.2</v>
      </c>
      <c r="D15" s="50">
        <f>C15*J14-0.04</f>
        <v>38699.681131271405</v>
      </c>
      <c r="E15" s="47">
        <v>289.81</v>
      </c>
      <c r="F15" s="25">
        <f>E15*J18-0.06</f>
        <v>23021.84363651089</v>
      </c>
      <c r="G15" s="28">
        <f t="shared" si="0"/>
        <v>61721.52476778229</v>
      </c>
      <c r="H15" s="2"/>
      <c r="I15" s="11"/>
      <c r="J15" s="12"/>
      <c r="L15" s="13"/>
      <c r="N15" s="13"/>
    </row>
    <row r="16" spans="1:14" ht="12.75">
      <c r="A16" s="59">
        <v>9</v>
      </c>
      <c r="B16" s="30" t="s">
        <v>18</v>
      </c>
      <c r="C16" s="44">
        <v>260</v>
      </c>
      <c r="D16" s="50">
        <f>C16*J14+0.03</f>
        <v>11066.822228476205</v>
      </c>
      <c r="E16" s="47">
        <v>122.84</v>
      </c>
      <c r="F16" s="25">
        <f>E16*J18+0.04</f>
        <v>9758.194110310196</v>
      </c>
      <c r="G16" s="41">
        <f>D16+F16</f>
        <v>20825.0163387864</v>
      </c>
      <c r="H16" s="2"/>
      <c r="I16" s="3" t="s">
        <v>22</v>
      </c>
      <c r="J16" s="18">
        <v>196164</v>
      </c>
      <c r="N16" s="13"/>
    </row>
    <row r="17" spans="1:14" ht="12.75">
      <c r="A17" s="59">
        <v>10</v>
      </c>
      <c r="B17" s="30" t="s">
        <v>14</v>
      </c>
      <c r="C17" s="44">
        <v>288.32</v>
      </c>
      <c r="D17" s="50">
        <f>C17*J14+0.03</f>
        <v>12272.251289670226</v>
      </c>
      <c r="E17" s="47">
        <v>257.7</v>
      </c>
      <c r="F17" s="25">
        <f>E17*J18+0.04</f>
        <v>20471.19202073378</v>
      </c>
      <c r="G17" s="28">
        <f>D17+F17</f>
        <v>32743.443310404007</v>
      </c>
      <c r="H17" s="2"/>
      <c r="I17" s="16" t="s">
        <v>11</v>
      </c>
      <c r="J17" s="19">
        <v>2469.4</v>
      </c>
      <c r="N17" s="13"/>
    </row>
    <row r="18" spans="1:14" ht="13.5" thickBot="1">
      <c r="A18" s="59">
        <v>11</v>
      </c>
      <c r="B18" s="31" t="s">
        <v>13</v>
      </c>
      <c r="C18" s="44">
        <v>865</v>
      </c>
      <c r="D18" s="51">
        <f>C18*J14-0.01</f>
        <v>36818.356452430446</v>
      </c>
      <c r="E18" s="48">
        <v>267.18</v>
      </c>
      <c r="F18" s="26">
        <f>E18*J18-0.02</f>
        <v>21224.203503685105</v>
      </c>
      <c r="G18" s="42">
        <f>D18+F18</f>
        <v>58042.559956115554</v>
      </c>
      <c r="H18" s="2"/>
      <c r="I18" s="17" t="s">
        <v>12</v>
      </c>
      <c r="J18" s="49">
        <f>J16/J17</f>
        <v>79.43792014254474</v>
      </c>
      <c r="N18" s="13"/>
    </row>
    <row r="19" spans="1:14" ht="12.75">
      <c r="A19" s="60">
        <v>12</v>
      </c>
      <c r="B19" s="31" t="s">
        <v>19</v>
      </c>
      <c r="C19" s="44">
        <v>110</v>
      </c>
      <c r="D19" s="52">
        <f>C19*J14-0.03</f>
        <v>4682.074404355317</v>
      </c>
      <c r="E19" s="47">
        <v>71.42</v>
      </c>
      <c r="F19" s="27">
        <f>E19*J18-0.03</f>
        <v>5673.426256580546</v>
      </c>
      <c r="G19" s="28">
        <f>D19+F19</f>
        <v>10355.500660935862</v>
      </c>
      <c r="H19" s="2"/>
      <c r="J19" t="s">
        <v>32</v>
      </c>
      <c r="N19" s="13"/>
    </row>
    <row r="20" spans="1:14" ht="12.75">
      <c r="A20" s="60">
        <v>13</v>
      </c>
      <c r="B20" s="31" t="s">
        <v>28</v>
      </c>
      <c r="C20" s="44">
        <v>125</v>
      </c>
      <c r="D20" s="52">
        <f>C20*J14-0.01</f>
        <v>5320.563186767406</v>
      </c>
      <c r="E20" s="47">
        <v>86.85</v>
      </c>
      <c r="F20" s="27">
        <f>E20*J18-0.01</f>
        <v>6899.17336438001</v>
      </c>
      <c r="G20" s="28">
        <f>D20+F20</f>
        <v>12219.736551147416</v>
      </c>
      <c r="H20" s="2"/>
      <c r="N20" s="13"/>
    </row>
    <row r="21" spans="1:14" ht="12.75">
      <c r="A21" s="60">
        <v>14</v>
      </c>
      <c r="B21" s="31" t="s">
        <v>20</v>
      </c>
      <c r="C21" s="44">
        <v>153.1</v>
      </c>
      <c r="D21" s="52">
        <f>C21*J14+0.12</f>
        <v>6516.758039152718</v>
      </c>
      <c r="E21" s="47">
        <v>86.27</v>
      </c>
      <c r="F21" s="27">
        <f>E21*J18+0.13</f>
        <v>6853.239370697334</v>
      </c>
      <c r="G21" s="28">
        <f t="shared" si="0"/>
        <v>13369.997409850053</v>
      </c>
      <c r="H21" s="2"/>
      <c r="N21" s="13"/>
    </row>
    <row r="22" spans="1:14" ht="13.5" thickBot="1">
      <c r="A22" s="60">
        <v>15</v>
      </c>
      <c r="B22" s="30" t="s">
        <v>33</v>
      </c>
      <c r="C22" s="44">
        <v>895</v>
      </c>
      <c r="D22" s="52">
        <f>C22*J14+0.11</f>
        <v>38095.414017254625</v>
      </c>
      <c r="E22" s="47">
        <v>284.82</v>
      </c>
      <c r="F22" s="27">
        <f>E22*J18+0.1</f>
        <v>22625.60841499959</v>
      </c>
      <c r="G22" s="28">
        <f t="shared" si="0"/>
        <v>60721.02243225422</v>
      </c>
      <c r="H22" s="2"/>
      <c r="N22" s="13"/>
    </row>
    <row r="23" spans="1:8" ht="13.5" thickBot="1">
      <c r="A23" s="60"/>
      <c r="B23" s="31"/>
      <c r="C23" s="54"/>
      <c r="D23" s="51"/>
      <c r="E23" s="53"/>
      <c r="F23" s="26"/>
      <c r="G23" s="55"/>
      <c r="H23" s="2"/>
    </row>
    <row r="24" spans="1:8" ht="13.5" thickBot="1">
      <c r="A24" s="5"/>
      <c r="B24" s="6" t="s">
        <v>5</v>
      </c>
      <c r="C24" s="33">
        <f>SUM(C8:C23)</f>
        <v>4608.62</v>
      </c>
      <c r="D24" s="23">
        <f>SUM(D8:D23)</f>
        <v>196164</v>
      </c>
      <c r="E24" s="23">
        <f>SUM(E8:E23)</f>
        <v>2469.4</v>
      </c>
      <c r="F24" s="24">
        <f>SUM(F8:F23)</f>
        <v>196163.99999999994</v>
      </c>
      <c r="G24" s="20">
        <f>D24+F24</f>
        <v>392327.99999999994</v>
      </c>
      <c r="H24" s="2"/>
    </row>
    <row r="25" spans="1:12" ht="13.5" thickBot="1">
      <c r="A25" s="15" t="s">
        <v>36</v>
      </c>
      <c r="B25" s="8"/>
      <c r="C25" s="9"/>
      <c r="D25" s="9"/>
      <c r="E25" s="9"/>
      <c r="F25" s="10"/>
      <c r="G25" s="9"/>
      <c r="L25" s="21"/>
    </row>
    <row r="26" spans="1:12" ht="12.75">
      <c r="A26" s="61"/>
      <c r="B26" s="62" t="s">
        <v>37</v>
      </c>
      <c r="C26" s="9"/>
      <c r="D26" s="9" t="s">
        <v>39</v>
      </c>
      <c r="E26" s="9"/>
      <c r="F26" s="10"/>
      <c r="G26" s="9"/>
      <c r="L26" s="21"/>
    </row>
    <row r="27" spans="1:12" ht="13.5" thickBot="1">
      <c r="A27" s="63"/>
      <c r="B27" s="64" t="s">
        <v>38</v>
      </c>
      <c r="C27" s="21"/>
      <c r="D27" s="57" t="s">
        <v>40</v>
      </c>
      <c r="E27" s="9"/>
      <c r="F27" s="10"/>
      <c r="G27" s="9"/>
      <c r="H27" s="56"/>
      <c r="L27" s="21"/>
    </row>
    <row r="28" spans="1:7" ht="13.5" customHeight="1">
      <c r="A28" s="7"/>
      <c r="B28" s="8"/>
      <c r="C28" s="21"/>
      <c r="F28" s="10"/>
      <c r="G28" s="9"/>
    </row>
    <row r="29" spans="2:10" ht="12.75">
      <c r="B29" s="21"/>
      <c r="F29" s="1"/>
      <c r="G29" s="1"/>
      <c r="H29" s="21"/>
      <c r="I29" s="21"/>
      <c r="J29" s="21"/>
    </row>
    <row r="30" spans="2:10" ht="12.75">
      <c r="B30" s="21"/>
      <c r="F30" s="1"/>
      <c r="G30" s="1"/>
      <c r="H30" s="21"/>
      <c r="I30" s="21"/>
      <c r="J30" s="21"/>
    </row>
    <row r="31" spans="6:10" ht="12.75">
      <c r="F31" s="1"/>
      <c r="G31" s="1"/>
      <c r="H31" s="1"/>
      <c r="I31" s="1"/>
      <c r="J31" s="1"/>
    </row>
    <row r="32" spans="3:10" ht="12" customHeight="1">
      <c r="C32" s="1"/>
      <c r="D32" s="1"/>
      <c r="F32" s="1"/>
      <c r="G32" s="1"/>
      <c r="H32" s="1"/>
      <c r="I32" s="1"/>
      <c r="J32" s="1"/>
    </row>
    <row r="33" spans="3:5" ht="12.75">
      <c r="C33" s="1"/>
      <c r="D33" s="1"/>
      <c r="E33" s="1"/>
    </row>
    <row r="34" spans="2:9" ht="12.75">
      <c r="B34" s="1"/>
      <c r="C34" s="1"/>
      <c r="D34" s="1"/>
      <c r="E34" s="21"/>
      <c r="F34" s="1"/>
      <c r="G34" s="1"/>
      <c r="H34" s="1"/>
      <c r="I34" s="1"/>
    </row>
    <row r="35" spans="2:7" ht="12.75">
      <c r="B35" s="1"/>
      <c r="C35" s="1"/>
      <c r="D35" s="1"/>
      <c r="E35" s="21"/>
      <c r="F35" s="21"/>
      <c r="G35" s="21"/>
    </row>
    <row r="36" spans="2:7" ht="12.75">
      <c r="B36" s="1"/>
      <c r="C36" s="1"/>
      <c r="D36" s="1"/>
      <c r="E36" s="1"/>
      <c r="F36" s="21"/>
      <c r="G36" s="21"/>
    </row>
    <row r="37" spans="2:6" ht="12.75">
      <c r="B37" s="1"/>
      <c r="C37" s="1"/>
      <c r="D37" s="1"/>
      <c r="E37" s="1"/>
      <c r="F37" s="1"/>
    </row>
    <row r="38" spans="2:9" ht="12.75">
      <c r="B38" s="1"/>
      <c r="E38" s="1"/>
      <c r="F38" s="1"/>
      <c r="G38" s="1"/>
      <c r="H38" s="1"/>
      <c r="I38" s="1"/>
    </row>
    <row r="39" spans="6:10" ht="12.75">
      <c r="F39" s="1"/>
      <c r="G39" s="1"/>
      <c r="H39" s="1"/>
      <c r="I39" s="14"/>
      <c r="J39" s="14"/>
    </row>
    <row r="40" spans="9:10" ht="12.75">
      <c r="I40" s="14"/>
      <c r="J40" s="14"/>
    </row>
  </sheetData>
  <sheetProtection/>
  <printOptions/>
  <pageMargins left="0.7086614173228347" right="0.1968503937007874" top="0.43" bottom="0.2362204724409449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2020-01-07T09:19:46Z</cp:lastPrinted>
  <dcterms:created xsi:type="dcterms:W3CDTF">1996-10-14T23:33:28Z</dcterms:created>
  <dcterms:modified xsi:type="dcterms:W3CDTF">2020-01-20T14:08:11Z</dcterms:modified>
  <cp:category/>
  <cp:version/>
  <cp:contentType/>
  <cp:contentStatus/>
</cp:coreProperties>
</file>